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45\share\泰士\OEM\"/>
    </mc:Choice>
  </mc:AlternateContent>
  <xr:revisionPtr revIDLastSave="0" documentId="13_ncr:1_{79A6C5A7-EBFC-459D-AE45-11E172FE51C8}" xr6:coauthVersionLast="47" xr6:coauthVersionMax="47" xr10:uidLastSave="{00000000-0000-0000-0000-000000000000}"/>
  <bookViews>
    <workbookView xWindow="-108" yWindow="-108" windowWidth="23256" windowHeight="12456" xr2:uid="{526039DF-9E8F-423D-AF62-51D3F1C5D5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Q7" i="1"/>
  <c r="Q6" i="1" l="1"/>
  <c r="S10" i="1"/>
  <c r="T10" i="1" s="1"/>
  <c r="C13" i="1"/>
  <c r="C14" i="1" l="1"/>
  <c r="C15" i="1" s="1"/>
  <c r="C16" i="1" s="1"/>
</calcChain>
</file>

<file path=xl/sharedStrings.xml><?xml version="1.0" encoding="utf-8"?>
<sst xmlns="http://schemas.openxmlformats.org/spreadsheetml/2006/main" count="38" uniqueCount="37">
  <si>
    <t>ベースの商品の価格</t>
    <rPh sb="4" eb="6">
      <t>ショウヒン</t>
    </rPh>
    <rPh sb="7" eb="9">
      <t>カカク</t>
    </rPh>
    <phoneticPr fontId="1"/>
  </si>
  <si>
    <t>転写の色数</t>
    <rPh sb="0" eb="2">
      <t>テンシャ</t>
    </rPh>
    <rPh sb="3" eb="5">
      <t>イロカズ</t>
    </rPh>
    <phoneticPr fontId="1"/>
  </si>
  <si>
    <t>ロット数</t>
    <rPh sb="3" eb="4">
      <t>スウ</t>
    </rPh>
    <phoneticPr fontId="1"/>
  </si>
  <si>
    <t>初期費用</t>
    <rPh sb="0" eb="4">
      <t>ショキヒヨウ</t>
    </rPh>
    <phoneticPr fontId="1"/>
  </si>
  <si>
    <t>転写の横幅(cm)</t>
    <rPh sb="0" eb="2">
      <t>テンシャ</t>
    </rPh>
    <rPh sb="3" eb="5">
      <t>ヨコハバ</t>
    </rPh>
    <phoneticPr fontId="1"/>
  </si>
  <si>
    <t>転写の高さ(cm)</t>
    <rPh sb="0" eb="2">
      <t>テンシャ</t>
    </rPh>
    <rPh sb="3" eb="4">
      <t>タカ</t>
    </rPh>
    <phoneticPr fontId="1"/>
  </si>
  <si>
    <t>1シートの単価</t>
    <rPh sb="5" eb="7">
      <t>タンカ</t>
    </rPh>
    <phoneticPr fontId="1"/>
  </si>
  <si>
    <t>マグカップ</t>
  </si>
  <si>
    <t>マグカップ</t>
    <phoneticPr fontId="1"/>
  </si>
  <si>
    <t>皿(10~20cm)</t>
    <rPh sb="0" eb="1">
      <t>サラ</t>
    </rPh>
    <phoneticPr fontId="1"/>
  </si>
  <si>
    <t>小皿（10cm未満）</t>
    <rPh sb="0" eb="2">
      <t>コザラ</t>
    </rPh>
    <rPh sb="7" eb="9">
      <t>ミマン</t>
    </rPh>
    <phoneticPr fontId="1"/>
  </si>
  <si>
    <t>皿(20~30cm)</t>
    <rPh sb="0" eb="1">
      <t>サラ</t>
    </rPh>
    <phoneticPr fontId="1"/>
  </si>
  <si>
    <t>カテゴリー</t>
    <phoneticPr fontId="1"/>
  </si>
  <si>
    <t>ロットでの割引</t>
    <rPh sb="5" eb="7">
      <t>ワリビキ</t>
    </rPh>
    <phoneticPr fontId="1"/>
  </si>
  <si>
    <t>光春</t>
    <rPh sb="0" eb="2">
      <t>コウシュン</t>
    </rPh>
    <phoneticPr fontId="1"/>
  </si>
  <si>
    <t>畑萬</t>
    <rPh sb="0" eb="2">
      <t>ハタマン</t>
    </rPh>
    <phoneticPr fontId="1"/>
  </si>
  <si>
    <t>福珠</t>
    <rPh sb="0" eb="2">
      <t>フクジュ</t>
    </rPh>
    <phoneticPr fontId="1"/>
  </si>
  <si>
    <t>吉右エ門</t>
    <rPh sb="0" eb="2">
      <t>キチ</t>
    </rPh>
    <rPh sb="3" eb="4">
      <t>モン</t>
    </rPh>
    <phoneticPr fontId="1"/>
  </si>
  <si>
    <t>やま平</t>
    <rPh sb="2" eb="3">
      <t>ヘイ</t>
    </rPh>
    <phoneticPr fontId="1"/>
  </si>
  <si>
    <t>李荘</t>
    <rPh sb="0" eb="2">
      <t>リソウ</t>
    </rPh>
    <phoneticPr fontId="1"/>
  </si>
  <si>
    <t>金善</t>
    <rPh sb="0" eb="2">
      <t>カネゼン</t>
    </rPh>
    <phoneticPr fontId="1"/>
  </si>
  <si>
    <t>貝山</t>
    <rPh sb="0" eb="2">
      <t>カイザン</t>
    </rPh>
    <phoneticPr fontId="1"/>
  </si>
  <si>
    <t>原重</t>
    <rPh sb="0" eb="2">
      <t>ハラジュウ</t>
    </rPh>
    <phoneticPr fontId="1"/>
  </si>
  <si>
    <t>皓洋</t>
    <rPh sb="0" eb="2">
      <t>コウヨウ</t>
    </rPh>
    <phoneticPr fontId="1"/>
  </si>
  <si>
    <t>文山</t>
    <rPh sb="0" eb="2">
      <t>ブンザン</t>
    </rPh>
    <phoneticPr fontId="1"/>
  </si>
  <si>
    <t>陶悦</t>
    <rPh sb="0" eb="2">
      <t>トウエツ</t>
    </rPh>
    <phoneticPr fontId="1"/>
  </si>
  <si>
    <t>幸楽</t>
    <rPh sb="0" eb="2">
      <t>コウラク</t>
    </rPh>
    <phoneticPr fontId="1"/>
  </si>
  <si>
    <t>一真</t>
    <rPh sb="0" eb="2">
      <t>イッシン</t>
    </rPh>
    <phoneticPr fontId="1"/>
  </si>
  <si>
    <t>利左エ門</t>
    <rPh sb="0" eb="2">
      <t>リザ</t>
    </rPh>
    <rPh sb="3" eb="4">
      <t>モン</t>
    </rPh>
    <phoneticPr fontId="1"/>
  </si>
  <si>
    <t>窯名</t>
    <rPh sb="0" eb="2">
      <t>カマメイ</t>
    </rPh>
    <phoneticPr fontId="1"/>
  </si>
  <si>
    <t>↓入力箇所</t>
    <rPh sb="1" eb="5">
      <t>ニュウリョクカショ</t>
    </rPh>
    <phoneticPr fontId="1"/>
  </si>
  <si>
    <t>その他、不明</t>
    <rPh sb="2" eb="3">
      <t>タ</t>
    </rPh>
    <rPh sb="4" eb="6">
      <t>フメイ</t>
    </rPh>
    <phoneticPr fontId="1"/>
  </si>
  <si>
    <t>ベースの商品は以下のURLのどちらかでお選びください。</t>
    <rPh sb="4" eb="6">
      <t>ショウヒン</t>
    </rPh>
    <rPh sb="7" eb="9">
      <t>イカ</t>
    </rPh>
    <rPh sb="20" eb="21">
      <t>エラ</t>
    </rPh>
    <phoneticPr fontId="1"/>
  </si>
  <si>
    <t>https://yamachu-arita.com/online-store/</t>
    <phoneticPr fontId="1"/>
  </si>
  <si>
    <t>https://yamachu-arita.stores.jp/</t>
    <phoneticPr fontId="1"/>
  </si>
  <si>
    <t>通常単価</t>
    <rPh sb="0" eb="2">
      <t>ツウジョウ</t>
    </rPh>
    <rPh sb="2" eb="4">
      <t>タンカ</t>
    </rPh>
    <phoneticPr fontId="1"/>
  </si>
  <si>
    <t>合計金額</t>
    <rPh sb="0" eb="4">
      <t>ゴウケイキンガク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</si>
</sst>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1">
      <alignment vertical="center"/>
    </xf>
    <xf numFmtId="0" fontId="0" fillId="0" borderId="1" xfId="0" applyFill="1" applyBorder="1">
      <alignment vertical="center"/>
    </xf>
    <xf numFmtId="183" fontId="0" fillId="0" borderId="1" xfId="0" applyNumberFormat="1" applyBorder="1">
      <alignment vertical="center"/>
    </xf>
    <xf numFmtId="183" fontId="2" fillId="0" borderId="1" xfId="0" applyNumberFormat="1" applyFont="1" applyBorder="1">
      <alignment vertical="center"/>
    </xf>
    <xf numFmtId="0" fontId="0" fillId="2" borderId="1" xfId="0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yamachu-arita.stores.jp/" TargetMode="External"/><Relationship Id="rId1" Type="http://schemas.openxmlformats.org/officeDocument/2006/relationships/hyperlink" Target="https://yamachu-arita.com/online-sto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12D-6829-4DED-A18E-E4AE61551C09}">
  <dimension ref="B1:AA20"/>
  <sheetViews>
    <sheetView tabSelected="1" workbookViewId="0">
      <selection activeCell="F7" sqref="F7"/>
    </sheetView>
  </sheetViews>
  <sheetFormatPr defaultRowHeight="18" x14ac:dyDescent="0.45"/>
  <cols>
    <col min="2" max="2" width="22.09765625" bestFit="1" customWidth="1"/>
    <col min="3" max="3" width="11" bestFit="1" customWidth="1"/>
    <col min="4" max="14" width="11" customWidth="1"/>
    <col min="15" max="16" width="11" style="4" customWidth="1"/>
    <col min="17" max="17" width="8.796875" style="2"/>
    <col min="18" max="18" width="13.5" style="2" bestFit="1" customWidth="1"/>
    <col min="19" max="21" width="8.796875" style="2"/>
    <col min="22" max="26" width="8.796875" style="2" customWidth="1"/>
    <col min="27" max="27" width="8.796875" style="2"/>
  </cols>
  <sheetData>
    <row r="1" spans="2:27" x14ac:dyDescent="0.45">
      <c r="B1" t="s">
        <v>32</v>
      </c>
    </row>
    <row r="2" spans="2:27" x14ac:dyDescent="0.45">
      <c r="B2" s="6" t="s">
        <v>33</v>
      </c>
      <c r="N2" s="4"/>
      <c r="P2" s="2"/>
      <c r="AA2"/>
    </row>
    <row r="3" spans="2:27" x14ac:dyDescent="0.45">
      <c r="B3" s="6" t="s">
        <v>34</v>
      </c>
      <c r="N3" s="4"/>
      <c r="P3" s="2"/>
      <c r="AA3"/>
    </row>
    <row r="4" spans="2:27" x14ac:dyDescent="0.45">
      <c r="C4" t="s">
        <v>30</v>
      </c>
    </row>
    <row r="5" spans="2:27" x14ac:dyDescent="0.45">
      <c r="B5" s="1" t="s">
        <v>0</v>
      </c>
      <c r="C5" s="10">
        <v>2300</v>
      </c>
      <c r="V5" s="2" t="s">
        <v>8</v>
      </c>
      <c r="W5" s="2">
        <v>300</v>
      </c>
      <c r="Y5" s="2" t="s">
        <v>14</v>
      </c>
      <c r="Z5" s="2">
        <v>0.7</v>
      </c>
    </row>
    <row r="6" spans="2:27" x14ac:dyDescent="0.45">
      <c r="B6" s="1" t="s">
        <v>12</v>
      </c>
      <c r="C6" s="10" t="s">
        <v>7</v>
      </c>
      <c r="Q6" s="2">
        <f>VLOOKUP(C6,V5:W8,2,FALSE)</f>
        <v>300</v>
      </c>
      <c r="V6" s="2" t="s">
        <v>10</v>
      </c>
      <c r="W6" s="2">
        <v>240</v>
      </c>
      <c r="Y6" s="2" t="s">
        <v>15</v>
      </c>
      <c r="Z6" s="2">
        <v>0.9</v>
      </c>
    </row>
    <row r="7" spans="2:27" x14ac:dyDescent="0.45">
      <c r="B7" s="1" t="s">
        <v>29</v>
      </c>
      <c r="C7" s="10" t="s">
        <v>23</v>
      </c>
      <c r="Q7" s="2">
        <f>VLOOKUP(C7,Y:Z,2,FALSE)</f>
        <v>0.6</v>
      </c>
      <c r="V7" s="2" t="s">
        <v>9</v>
      </c>
      <c r="W7" s="2">
        <v>360</v>
      </c>
      <c r="Y7" s="2" t="s">
        <v>16</v>
      </c>
      <c r="Z7" s="2">
        <v>0.7</v>
      </c>
    </row>
    <row r="8" spans="2:27" x14ac:dyDescent="0.45">
      <c r="B8" s="1" t="s">
        <v>1</v>
      </c>
      <c r="C8" s="10">
        <v>1</v>
      </c>
      <c r="R8" s="2" t="s">
        <v>6</v>
      </c>
      <c r="S8" s="2">
        <v>2000</v>
      </c>
      <c r="V8" s="2" t="s">
        <v>11</v>
      </c>
      <c r="W8" s="2">
        <v>480</v>
      </c>
      <c r="Y8" s="2" t="s">
        <v>17</v>
      </c>
      <c r="Z8" s="2">
        <v>0.6</v>
      </c>
    </row>
    <row r="9" spans="2:27" x14ac:dyDescent="0.45">
      <c r="B9" s="1" t="s">
        <v>4</v>
      </c>
      <c r="C9" s="10">
        <v>4</v>
      </c>
      <c r="R9" s="2">
        <v>21</v>
      </c>
      <c r="S9" s="2">
        <v>30</v>
      </c>
      <c r="Y9" s="2" t="s">
        <v>18</v>
      </c>
      <c r="Z9" s="2">
        <v>0.7</v>
      </c>
    </row>
    <row r="10" spans="2:27" x14ac:dyDescent="0.45">
      <c r="B10" s="1" t="s">
        <v>5</v>
      </c>
      <c r="C10" s="10">
        <v>4</v>
      </c>
      <c r="R10" s="2">
        <f>IF(ISNUMBER(C8),R9/C9,"")</f>
        <v>5.25</v>
      </c>
      <c r="S10" s="2">
        <f>IF(ISNUMBER(C8),S9/C10,"")</f>
        <v>7.5</v>
      </c>
      <c r="T10" s="2">
        <f>IF(ISNUMBER(C8),ROUNDDOWN(R10*S10,1),"")</f>
        <v>39.299999999999997</v>
      </c>
      <c r="Y10" s="2" t="s">
        <v>19</v>
      </c>
      <c r="Z10" s="2">
        <v>0.7</v>
      </c>
    </row>
    <row r="11" spans="2:27" x14ac:dyDescent="0.45">
      <c r="B11" s="1" t="s">
        <v>2</v>
      </c>
      <c r="C11" s="10">
        <v>100</v>
      </c>
      <c r="Y11" s="2" t="s">
        <v>20</v>
      </c>
      <c r="Z11" s="2">
        <v>0.6</v>
      </c>
    </row>
    <row r="12" spans="2:27" x14ac:dyDescent="0.45">
      <c r="Y12" s="2" t="s">
        <v>21</v>
      </c>
      <c r="Z12" s="2">
        <v>0.6</v>
      </c>
    </row>
    <row r="13" spans="2:27" x14ac:dyDescent="0.45">
      <c r="B13" s="1" t="s">
        <v>3</v>
      </c>
      <c r="C13" s="8">
        <f>IF(ISNUMBER(C8), C8+1, "")*10000</f>
        <v>20000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5"/>
      <c r="Y13" s="2" t="s">
        <v>22</v>
      </c>
      <c r="Z13" s="2">
        <v>0.6</v>
      </c>
    </row>
    <row r="14" spans="2:27" x14ac:dyDescent="0.45">
      <c r="B14" s="1" t="s">
        <v>35</v>
      </c>
      <c r="C14" s="8">
        <f>ROUNDUP((C5*Q7+S8/T10+Q6),-1)</f>
        <v>1740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5"/>
      <c r="Y14" s="2" t="s">
        <v>23</v>
      </c>
      <c r="Z14" s="2">
        <v>0.6</v>
      </c>
    </row>
    <row r="15" spans="2:27" x14ac:dyDescent="0.45">
      <c r="B15" s="1" t="s">
        <v>13</v>
      </c>
      <c r="C15" s="8">
        <f>ROUNDUP(IF(C11&gt;=1000, C14*0.85, IF(C11&gt;=500, C14*0.9, IF(C11&gt;=100, C14*0.95, C14))),-1)</f>
        <v>1660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5"/>
      <c r="Y15" s="2" t="s">
        <v>24</v>
      </c>
      <c r="Z15" s="2">
        <v>0.6</v>
      </c>
    </row>
    <row r="16" spans="2:27" x14ac:dyDescent="0.45">
      <c r="B16" s="7" t="s">
        <v>36</v>
      </c>
      <c r="C16" s="9">
        <f>C13+C11*C15</f>
        <v>186000</v>
      </c>
      <c r="Y16" s="2" t="s">
        <v>25</v>
      </c>
      <c r="Z16" s="2">
        <v>0.6</v>
      </c>
    </row>
    <row r="17" spans="25:26" x14ac:dyDescent="0.45">
      <c r="Y17" s="2" t="s">
        <v>26</v>
      </c>
      <c r="Z17" s="2">
        <v>0.6</v>
      </c>
    </row>
    <row r="18" spans="25:26" x14ac:dyDescent="0.45">
      <c r="Y18" s="2" t="s">
        <v>27</v>
      </c>
      <c r="Z18" s="2">
        <v>0.7</v>
      </c>
    </row>
    <row r="19" spans="25:26" x14ac:dyDescent="0.45">
      <c r="Y19" s="2" t="s">
        <v>28</v>
      </c>
      <c r="Z19" s="2">
        <v>0.6</v>
      </c>
    </row>
    <row r="20" spans="25:26" x14ac:dyDescent="0.45">
      <c r="Y20" s="2" t="s">
        <v>31</v>
      </c>
      <c r="Z20" s="2">
        <v>0.6</v>
      </c>
    </row>
  </sheetData>
  <sheetProtection algorithmName="SHA-512" hashValue="LXa2nm2Aw2T6EY+GBNNU9v64mARPyCow0YezwboosSSoRYVBUXhDRZd59vzNzJGcelW1zfmixfyOLsIJgIVZsw==" saltValue="ByyhiDBItB+IIxPFJpXgYA==" spinCount="100000" sheet="1" objects="1" scenarios="1"/>
  <phoneticPr fontId="1"/>
  <dataValidations count="2">
    <dataValidation type="list" allowBlank="1" showInputMessage="1" showErrorMessage="1" sqref="C6" xr:uid="{94493AFE-C1AA-4D02-8C3F-0587B25E91D6}">
      <formula1>$V$5:$V$8</formula1>
    </dataValidation>
    <dataValidation type="list" allowBlank="1" showInputMessage="1" showErrorMessage="1" sqref="C7" xr:uid="{02112FE0-0E8B-49CB-B652-0B9B6E9460F8}">
      <formula1>$Y$5:$Y$20</formula1>
    </dataValidation>
  </dataValidations>
  <hyperlinks>
    <hyperlink ref="B2" r:id="rId1" xr:uid="{D40B6117-6EE6-49CD-ACB6-BF226F9209D8}"/>
    <hyperlink ref="B3" r:id="rId2" xr:uid="{A7A062F0-6A63-4B6F-A0FD-B03876C16B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泰士</dc:creator>
  <cp:lastModifiedBy>泰士 山本</cp:lastModifiedBy>
  <dcterms:created xsi:type="dcterms:W3CDTF">2024-03-01T12:21:32Z</dcterms:created>
  <dcterms:modified xsi:type="dcterms:W3CDTF">2024-11-29T02:37:37Z</dcterms:modified>
</cp:coreProperties>
</file>